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80DB9E72-FEAA-41D7-B644-E3B813B86A04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L23" i="4" l="1"/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17" i="4"/>
  <c r="L16" i="4"/>
  <c r="L15" i="4"/>
  <c r="L14" i="4"/>
  <c r="L13" i="4"/>
  <c r="L12" i="4"/>
  <c r="L7" i="4"/>
  <c r="L6" i="4"/>
  <c r="L5" i="4"/>
  <c r="L4" i="4"/>
  <c r="L3" i="4"/>
  <c r="L64" i="4" l="1"/>
  <c r="I58" i="4"/>
  <c r="I4" i="4" l="1"/>
  <c r="H4" i="4"/>
  <c r="H62" i="4"/>
  <c r="H61" i="4"/>
  <c r="H60" i="4"/>
  <c r="I59" i="4" s="1"/>
  <c r="H59" i="4"/>
  <c r="H56" i="4"/>
  <c r="I56" i="4" s="1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45" i="4" l="1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<sst xmlns="http://schemas.openxmlformats.org/spreadsheetml/2006/main" count="221" uniqueCount="171">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</sst>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  <xf numFmtId="164" fontId="10" fillId="0" borderId="5" xfId="0" applyNumberFormat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D1" zoomScale="80" zoomScaleNormal="80" workbookViewId="0">
      <pane ySplit="2" topLeftCell="A63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47" t="s">
        <v>6</v>
      </c>
      <c r="B1" s="147"/>
      <c r="C1" s="147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166">
        <v>68895.86</v>
      </c>
      <c r="L3" s="72">
        <f>SUM(K3)</f>
        <v>68895.86</v>
      </c>
      <c r="M3" s="76">
        <v>0.97719999999999996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94" t="s">
        <v>61</v>
      </c>
      <c r="B7" s="118" t="s">
        <v>54</v>
      </c>
      <c r="C7" s="115" t="s">
        <v>60</v>
      </c>
      <c r="D7" s="112" t="s">
        <v>7</v>
      </c>
      <c r="E7" s="112" t="s">
        <v>23</v>
      </c>
      <c r="F7" s="107" t="s">
        <v>129</v>
      </c>
      <c r="G7" s="32" t="s">
        <v>97</v>
      </c>
      <c r="H7" s="37">
        <v>1000</v>
      </c>
      <c r="I7" s="148">
        <f>SUM(H7:H11)</f>
        <v>8960</v>
      </c>
      <c r="J7" s="157">
        <v>3.4799999999999998E-2</v>
      </c>
      <c r="K7" s="73"/>
      <c r="L7" s="129">
        <f>SUM(K7:K11)</f>
        <v>0</v>
      </c>
      <c r="M7" s="132"/>
    </row>
    <row r="8" spans="1:16" s="5" customFormat="1" ht="33.75" customHeight="1" x14ac:dyDescent="0.25">
      <c r="A8" s="94"/>
      <c r="B8" s="119"/>
      <c r="C8" s="116"/>
      <c r="D8" s="113"/>
      <c r="E8" s="113"/>
      <c r="F8" s="111"/>
      <c r="G8" s="32" t="s">
        <v>98</v>
      </c>
      <c r="H8" s="40">
        <v>3040</v>
      </c>
      <c r="I8" s="156"/>
      <c r="J8" s="158"/>
      <c r="K8" s="73"/>
      <c r="L8" s="130"/>
      <c r="M8" s="133"/>
    </row>
    <row r="9" spans="1:16" s="5" customFormat="1" ht="31.5" x14ac:dyDescent="0.25">
      <c r="A9" s="94"/>
      <c r="B9" s="119"/>
      <c r="C9" s="116"/>
      <c r="D9" s="113"/>
      <c r="E9" s="113"/>
      <c r="F9" s="111"/>
      <c r="G9" s="32" t="s">
        <v>99</v>
      </c>
      <c r="H9" s="40">
        <v>4000</v>
      </c>
      <c r="I9" s="156"/>
      <c r="J9" s="158"/>
      <c r="K9" s="73"/>
      <c r="L9" s="130"/>
      <c r="M9" s="133"/>
    </row>
    <row r="10" spans="1:16" s="5" customFormat="1" ht="31.5" x14ac:dyDescent="0.25">
      <c r="A10" s="94"/>
      <c r="B10" s="119"/>
      <c r="C10" s="116"/>
      <c r="D10" s="113"/>
      <c r="E10" s="113"/>
      <c r="F10" s="111"/>
      <c r="G10" s="32" t="s">
        <v>100</v>
      </c>
      <c r="H10" s="40">
        <v>920</v>
      </c>
      <c r="I10" s="156"/>
      <c r="J10" s="158"/>
      <c r="K10" s="73"/>
      <c r="L10" s="130"/>
      <c r="M10" s="133"/>
    </row>
    <row r="11" spans="1:16" s="5" customFormat="1" ht="39" customHeight="1" x14ac:dyDescent="0.25">
      <c r="A11" s="94"/>
      <c r="B11" s="120"/>
      <c r="C11" s="117"/>
      <c r="D11" s="114"/>
      <c r="E11" s="114"/>
      <c r="F11" s="108"/>
      <c r="G11" s="32" t="s">
        <v>101</v>
      </c>
      <c r="H11" s="37">
        <v>0</v>
      </c>
      <c r="I11" s="149"/>
      <c r="J11" s="159"/>
      <c r="K11" s="73"/>
      <c r="L11" s="131"/>
      <c r="M11" s="134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97" t="s">
        <v>65</v>
      </c>
      <c r="B17" s="123" t="s">
        <v>39</v>
      </c>
      <c r="C17" s="97" t="s">
        <v>40</v>
      </c>
      <c r="D17" s="97" t="s">
        <v>7</v>
      </c>
      <c r="E17" s="104" t="s">
        <v>53</v>
      </c>
      <c r="F17" s="122" t="s">
        <v>132</v>
      </c>
      <c r="G17" s="7" t="s">
        <v>105</v>
      </c>
      <c r="H17" s="57">
        <v>900</v>
      </c>
      <c r="I17" s="127">
        <f>SUM(H17:H22)</f>
        <v>6560</v>
      </c>
      <c r="J17" s="124">
        <v>2.5399999999999999E-2</v>
      </c>
      <c r="K17" s="74"/>
      <c r="L17" s="135">
        <f>SUM(K17:K22)</f>
        <v>0</v>
      </c>
      <c r="M17" s="138"/>
    </row>
    <row r="18" spans="1:13" s="11" customFormat="1" ht="26.1" customHeight="1" x14ac:dyDescent="0.25">
      <c r="A18" s="97"/>
      <c r="B18" s="123"/>
      <c r="C18" s="97"/>
      <c r="D18" s="97"/>
      <c r="E18" s="105"/>
      <c r="F18" s="122"/>
      <c r="G18" s="7" t="s">
        <v>131</v>
      </c>
      <c r="H18" s="57">
        <f>3*340</f>
        <v>1020</v>
      </c>
      <c r="I18" s="127"/>
      <c r="J18" s="124"/>
      <c r="K18" s="74"/>
      <c r="L18" s="136"/>
      <c r="M18" s="139"/>
    </row>
    <row r="19" spans="1:13" s="11" customFormat="1" ht="26.1" customHeight="1" x14ac:dyDescent="0.25">
      <c r="A19" s="97"/>
      <c r="B19" s="123"/>
      <c r="C19" s="97"/>
      <c r="D19" s="97"/>
      <c r="E19" s="105"/>
      <c r="F19" s="122"/>
      <c r="G19" s="7" t="s">
        <v>130</v>
      </c>
      <c r="H19" s="57">
        <v>2600</v>
      </c>
      <c r="I19" s="127"/>
      <c r="J19" s="124"/>
      <c r="K19" s="74"/>
      <c r="L19" s="136"/>
      <c r="M19" s="139"/>
    </row>
    <row r="20" spans="1:13" s="11" customFormat="1" ht="26.1" customHeight="1" x14ac:dyDescent="0.25">
      <c r="A20" s="97"/>
      <c r="B20" s="123"/>
      <c r="C20" s="97"/>
      <c r="D20" s="97"/>
      <c r="E20" s="105"/>
      <c r="F20" s="122"/>
      <c r="G20" s="44" t="s">
        <v>106</v>
      </c>
      <c r="H20" s="41">
        <v>1350</v>
      </c>
      <c r="I20" s="127"/>
      <c r="J20" s="124"/>
      <c r="K20" s="74"/>
      <c r="L20" s="136"/>
      <c r="M20" s="139"/>
    </row>
    <row r="21" spans="1:13" s="11" customFormat="1" ht="26.1" customHeight="1" x14ac:dyDescent="0.25">
      <c r="A21" s="97"/>
      <c r="B21" s="123"/>
      <c r="C21" s="97"/>
      <c r="D21" s="97"/>
      <c r="E21" s="105"/>
      <c r="F21" s="122"/>
      <c r="G21" s="126" t="s">
        <v>107</v>
      </c>
      <c r="H21" s="127">
        <v>690</v>
      </c>
      <c r="I21" s="127"/>
      <c r="J21" s="124"/>
      <c r="K21" s="74"/>
      <c r="L21" s="136"/>
      <c r="M21" s="139"/>
    </row>
    <row r="22" spans="1:13" s="11" customFormat="1" ht="23.25" customHeight="1" x14ac:dyDescent="0.25">
      <c r="A22" s="97"/>
      <c r="B22" s="123"/>
      <c r="C22" s="97"/>
      <c r="D22" s="97"/>
      <c r="E22" s="106"/>
      <c r="F22" s="122"/>
      <c r="G22" s="126"/>
      <c r="H22" s="127"/>
      <c r="I22" s="127"/>
      <c r="J22" s="124"/>
      <c r="K22" s="74"/>
      <c r="L22" s="137"/>
      <c r="M22" s="140"/>
    </row>
    <row r="23" spans="1:13" ht="37.5" customHeight="1" x14ac:dyDescent="0.25">
      <c r="A23" s="97" t="s">
        <v>65</v>
      </c>
      <c r="B23" s="123" t="s">
        <v>41</v>
      </c>
      <c r="C23" s="115" t="s">
        <v>40</v>
      </c>
      <c r="D23" s="121" t="s">
        <v>7</v>
      </c>
      <c r="E23" s="112" t="s">
        <v>53</v>
      </c>
      <c r="F23" s="94" t="s">
        <v>17</v>
      </c>
      <c r="G23" s="18" t="s">
        <v>133</v>
      </c>
      <c r="H23" s="40">
        <f>7*1000</f>
        <v>7000</v>
      </c>
      <c r="I23" s="141">
        <f xml:space="preserve"> SUM(H23:H29)</f>
        <v>32260</v>
      </c>
      <c r="J23" s="144">
        <v>0.1249</v>
      </c>
      <c r="K23" s="73">
        <v>385</v>
      </c>
      <c r="L23" s="129">
        <f>SUM(K23:K29)</f>
        <v>3448.34</v>
      </c>
      <c r="M23" s="132">
        <v>0.1069</v>
      </c>
    </row>
    <row r="24" spans="1:13" ht="39" customHeight="1" x14ac:dyDescent="0.25">
      <c r="A24" s="97"/>
      <c r="B24" s="123"/>
      <c r="C24" s="116"/>
      <c r="D24" s="121"/>
      <c r="E24" s="113"/>
      <c r="F24" s="94"/>
      <c r="G24" s="34" t="s">
        <v>134</v>
      </c>
      <c r="H24" s="40">
        <f>4*500</f>
        <v>2000</v>
      </c>
      <c r="I24" s="142"/>
      <c r="J24" s="145"/>
      <c r="K24" s="73"/>
      <c r="L24" s="130"/>
      <c r="M24" s="133"/>
    </row>
    <row r="25" spans="1:13" ht="23.25" customHeight="1" x14ac:dyDescent="0.25">
      <c r="A25" s="97"/>
      <c r="B25" s="123"/>
      <c r="C25" s="116"/>
      <c r="D25" s="121"/>
      <c r="E25" s="113"/>
      <c r="F25" s="94"/>
      <c r="G25" s="7" t="s">
        <v>135</v>
      </c>
      <c r="H25" s="45">
        <f>12*450</f>
        <v>5400</v>
      </c>
      <c r="I25" s="142"/>
      <c r="J25" s="145"/>
      <c r="K25" s="73">
        <v>1750</v>
      </c>
      <c r="L25" s="130"/>
      <c r="M25" s="133"/>
    </row>
    <row r="26" spans="1:13" ht="41.25" customHeight="1" x14ac:dyDescent="0.25">
      <c r="A26" s="97"/>
      <c r="B26" s="123"/>
      <c r="C26" s="116"/>
      <c r="D26" s="121"/>
      <c r="E26" s="113"/>
      <c r="F26" s="94"/>
      <c r="G26" s="39" t="s">
        <v>136</v>
      </c>
      <c r="H26" s="40">
        <f>5*340</f>
        <v>1700</v>
      </c>
      <c r="I26" s="142"/>
      <c r="J26" s="145"/>
      <c r="K26" s="73"/>
      <c r="L26" s="130"/>
      <c r="M26" s="133"/>
    </row>
    <row r="27" spans="1:13" ht="33" customHeight="1" x14ac:dyDescent="0.25">
      <c r="A27" s="97"/>
      <c r="B27" s="123"/>
      <c r="C27" s="116"/>
      <c r="D27" s="121"/>
      <c r="E27" s="113"/>
      <c r="F27" s="94"/>
      <c r="G27" s="39" t="s">
        <v>137</v>
      </c>
      <c r="H27" s="40">
        <f>12*230</f>
        <v>2760</v>
      </c>
      <c r="I27" s="142"/>
      <c r="J27" s="145"/>
      <c r="K27" s="73">
        <v>400</v>
      </c>
      <c r="L27" s="130"/>
      <c r="M27" s="133"/>
    </row>
    <row r="28" spans="1:13" ht="34.5" customHeight="1" x14ac:dyDescent="0.25">
      <c r="A28" s="97"/>
      <c r="B28" s="123"/>
      <c r="C28" s="116"/>
      <c r="D28" s="121"/>
      <c r="E28" s="113"/>
      <c r="F28" s="94"/>
      <c r="G28" s="39" t="s">
        <v>108</v>
      </c>
      <c r="H28" s="40">
        <v>12600</v>
      </c>
      <c r="I28" s="142"/>
      <c r="J28" s="145"/>
      <c r="K28" s="73">
        <v>913.34</v>
      </c>
      <c r="L28" s="130"/>
      <c r="M28" s="133"/>
    </row>
    <row r="29" spans="1:13" ht="60" customHeight="1" x14ac:dyDescent="0.25">
      <c r="A29" s="97"/>
      <c r="B29" s="123"/>
      <c r="C29" s="117"/>
      <c r="D29" s="121"/>
      <c r="E29" s="114"/>
      <c r="F29" s="94"/>
      <c r="G29" s="7" t="s">
        <v>138</v>
      </c>
      <c r="H29" s="40">
        <v>800</v>
      </c>
      <c r="I29" s="143"/>
      <c r="J29" s="146"/>
      <c r="K29" s="73"/>
      <c r="L29" s="131"/>
      <c r="M29" s="134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21" t="s">
        <v>86</v>
      </c>
      <c r="B32" s="95" t="s">
        <v>43</v>
      </c>
      <c r="C32" s="107" t="s">
        <v>87</v>
      </c>
      <c r="D32" s="121" t="s">
        <v>7</v>
      </c>
      <c r="E32" s="121" t="s">
        <v>9</v>
      </c>
      <c r="F32" s="94" t="s">
        <v>15</v>
      </c>
      <c r="G32" s="34" t="s">
        <v>127</v>
      </c>
      <c r="H32" s="50">
        <v>14204.16</v>
      </c>
      <c r="I32" s="127">
        <f>SUM(H32:H33)</f>
        <v>31962.240000000002</v>
      </c>
      <c r="J32" s="125">
        <v>0.12379999999999999</v>
      </c>
      <c r="K32" s="73"/>
      <c r="L32" s="129">
        <f>SUM(K32:K33)</f>
        <v>15437.07</v>
      </c>
      <c r="M32" s="132">
        <v>0.48299999999999998</v>
      </c>
    </row>
    <row r="33" spans="1:13" ht="67.5" customHeight="1" x14ac:dyDescent="0.25">
      <c r="A33" s="121"/>
      <c r="B33" s="95"/>
      <c r="C33" s="108"/>
      <c r="D33" s="121"/>
      <c r="E33" s="121"/>
      <c r="F33" s="94"/>
      <c r="G33" s="34" t="s">
        <v>111</v>
      </c>
      <c r="H33" s="50">
        <v>17758.080000000002</v>
      </c>
      <c r="I33" s="127"/>
      <c r="J33" s="125"/>
      <c r="K33" s="73">
        <v>15437.07</v>
      </c>
      <c r="L33" s="131"/>
      <c r="M33" s="134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21" t="s">
        <v>46</v>
      </c>
      <c r="B35" s="95" t="s">
        <v>45</v>
      </c>
      <c r="C35" s="94" t="s">
        <v>14</v>
      </c>
      <c r="D35" s="121" t="s">
        <v>7</v>
      </c>
      <c r="E35" s="121" t="s">
        <v>92</v>
      </c>
      <c r="F35" s="94" t="s">
        <v>18</v>
      </c>
      <c r="G35" s="17" t="s">
        <v>112</v>
      </c>
      <c r="H35" s="40">
        <f>4*350</f>
        <v>1400</v>
      </c>
      <c r="I35" s="141">
        <f>SUM(H35:H37)</f>
        <v>3460</v>
      </c>
      <c r="J35" s="144">
        <v>1.34E-2</v>
      </c>
      <c r="K35" s="73"/>
      <c r="L35" s="129">
        <f>SUM(K35:K37)</f>
        <v>0</v>
      </c>
      <c r="M35" s="132"/>
    </row>
    <row r="36" spans="1:13" ht="37.5" customHeight="1" x14ac:dyDescent="0.25">
      <c r="A36" s="121"/>
      <c r="B36" s="95"/>
      <c r="C36" s="94"/>
      <c r="D36" s="121"/>
      <c r="E36" s="121"/>
      <c r="F36" s="94"/>
      <c r="G36" s="17" t="s">
        <v>162</v>
      </c>
      <c r="H36" s="40">
        <v>1140</v>
      </c>
      <c r="I36" s="142"/>
      <c r="J36" s="145"/>
      <c r="K36" s="73"/>
      <c r="L36" s="130"/>
      <c r="M36" s="133"/>
    </row>
    <row r="37" spans="1:13" ht="44.25" customHeight="1" x14ac:dyDescent="0.25">
      <c r="A37" s="121"/>
      <c r="B37" s="95"/>
      <c r="C37" s="94"/>
      <c r="D37" s="121"/>
      <c r="E37" s="121"/>
      <c r="F37" s="94"/>
      <c r="G37" s="17" t="s">
        <v>100</v>
      </c>
      <c r="H37" s="40">
        <v>920</v>
      </c>
      <c r="I37" s="143"/>
      <c r="J37" s="146"/>
      <c r="K37" s="73"/>
      <c r="L37" s="131"/>
      <c r="M37" s="134"/>
    </row>
    <row r="38" spans="1:13" ht="36.75" customHeight="1" x14ac:dyDescent="0.25">
      <c r="A38" s="94" t="s">
        <v>75</v>
      </c>
      <c r="B38" s="128" t="s">
        <v>48</v>
      </c>
      <c r="C38" s="96" t="s">
        <v>11</v>
      </c>
      <c r="D38" s="96" t="s">
        <v>47</v>
      </c>
      <c r="E38" s="96" t="s">
        <v>49</v>
      </c>
      <c r="F38" s="96" t="s">
        <v>156</v>
      </c>
      <c r="G38" s="8" t="s">
        <v>113</v>
      </c>
      <c r="H38" s="43">
        <v>15000</v>
      </c>
      <c r="I38" s="150">
        <f>SUM(H38:H43)</f>
        <v>28890</v>
      </c>
      <c r="J38" s="153">
        <v>0.1119</v>
      </c>
      <c r="K38" s="89"/>
      <c r="L38" s="160">
        <f>SUM(K38:K43)</f>
        <v>0</v>
      </c>
      <c r="M38" s="163" t="s">
        <v>169</v>
      </c>
    </row>
    <row r="39" spans="1:13" ht="34.5" customHeight="1" x14ac:dyDescent="0.25">
      <c r="A39" s="94"/>
      <c r="B39" s="128"/>
      <c r="C39" s="96"/>
      <c r="D39" s="96"/>
      <c r="E39" s="96"/>
      <c r="F39" s="96"/>
      <c r="G39" s="7" t="s">
        <v>114</v>
      </c>
      <c r="H39" s="43">
        <v>340</v>
      </c>
      <c r="I39" s="151"/>
      <c r="J39" s="154"/>
      <c r="K39" s="89"/>
      <c r="L39" s="161"/>
      <c r="M39" s="164"/>
    </row>
    <row r="40" spans="1:13" ht="31.5" x14ac:dyDescent="0.25">
      <c r="A40" s="94"/>
      <c r="B40" s="128"/>
      <c r="C40" s="96"/>
      <c r="D40" s="96"/>
      <c r="E40" s="96"/>
      <c r="F40" s="96"/>
      <c r="G40" s="7" t="s">
        <v>115</v>
      </c>
      <c r="H40" s="43">
        <v>9000</v>
      </c>
      <c r="I40" s="151"/>
      <c r="J40" s="154"/>
      <c r="K40" s="89"/>
      <c r="L40" s="161"/>
      <c r="M40" s="164"/>
    </row>
    <row r="41" spans="1:13" ht="38.25" customHeight="1" x14ac:dyDescent="0.25">
      <c r="A41" s="94"/>
      <c r="B41" s="128"/>
      <c r="C41" s="96"/>
      <c r="D41" s="96"/>
      <c r="E41" s="96"/>
      <c r="F41" s="96"/>
      <c r="G41" s="7" t="s">
        <v>116</v>
      </c>
      <c r="H41" s="43">
        <v>1840</v>
      </c>
      <c r="I41" s="151"/>
      <c r="J41" s="154"/>
      <c r="K41" s="89"/>
      <c r="L41" s="161"/>
      <c r="M41" s="164"/>
    </row>
    <row r="42" spans="1:13" ht="36" customHeight="1" x14ac:dyDescent="0.25">
      <c r="A42" s="94"/>
      <c r="B42" s="128"/>
      <c r="C42" s="96"/>
      <c r="D42" s="96"/>
      <c r="E42" s="96"/>
      <c r="F42" s="96"/>
      <c r="G42" s="8" t="s">
        <v>117</v>
      </c>
      <c r="H42" s="43">
        <v>2250</v>
      </c>
      <c r="I42" s="151"/>
      <c r="J42" s="154"/>
      <c r="K42" s="89"/>
      <c r="L42" s="161"/>
      <c r="M42" s="164"/>
    </row>
    <row r="43" spans="1:13" ht="39.75" customHeight="1" x14ac:dyDescent="0.25">
      <c r="A43" s="94"/>
      <c r="B43" s="128"/>
      <c r="C43" s="96"/>
      <c r="D43" s="96"/>
      <c r="E43" s="96"/>
      <c r="F43" s="96"/>
      <c r="G43" s="8" t="s">
        <v>118</v>
      </c>
      <c r="H43" s="43">
        <v>460</v>
      </c>
      <c r="I43" s="152"/>
      <c r="J43" s="155"/>
      <c r="K43" s="89"/>
      <c r="L43" s="162"/>
      <c r="M43" s="165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94" t="s">
        <v>50</v>
      </c>
      <c r="B45" s="128" t="s">
        <v>76</v>
      </c>
      <c r="C45" s="96" t="s">
        <v>51</v>
      </c>
      <c r="D45" s="96" t="s">
        <v>7</v>
      </c>
      <c r="E45" s="121" t="s">
        <v>23</v>
      </c>
      <c r="F45" s="96" t="s">
        <v>28</v>
      </c>
      <c r="G45" s="38" t="s">
        <v>120</v>
      </c>
      <c r="H45" s="27">
        <v>0</v>
      </c>
      <c r="I45" s="141">
        <f>SUM(H45:H50)</f>
        <v>5960</v>
      </c>
      <c r="J45" s="144">
        <v>2.3099999999999999E-2</v>
      </c>
      <c r="K45" s="73"/>
      <c r="L45" s="129">
        <f>SUM(K45:K50)</f>
        <v>0</v>
      </c>
      <c r="M45" s="132"/>
    </row>
    <row r="46" spans="1:13" ht="45.75" customHeight="1" x14ac:dyDescent="0.25">
      <c r="A46" s="94"/>
      <c r="B46" s="128"/>
      <c r="C46" s="96"/>
      <c r="D46" s="96"/>
      <c r="E46" s="121"/>
      <c r="F46" s="96"/>
      <c r="G46" s="38" t="s">
        <v>99</v>
      </c>
      <c r="H46" s="43">
        <f>4*350</f>
        <v>1400</v>
      </c>
      <c r="I46" s="142"/>
      <c r="J46" s="145"/>
      <c r="K46" s="73"/>
      <c r="L46" s="130"/>
      <c r="M46" s="133"/>
    </row>
    <row r="47" spans="1:13" ht="38.25" customHeight="1" x14ac:dyDescent="0.25">
      <c r="A47" s="94"/>
      <c r="B47" s="128"/>
      <c r="C47" s="96"/>
      <c r="D47" s="96"/>
      <c r="E47" s="121"/>
      <c r="F47" s="96"/>
      <c r="G47" s="38" t="s">
        <v>100</v>
      </c>
      <c r="H47" s="43">
        <v>920</v>
      </c>
      <c r="I47" s="142"/>
      <c r="J47" s="145"/>
      <c r="K47" s="73"/>
      <c r="L47" s="130"/>
      <c r="M47" s="133"/>
    </row>
    <row r="48" spans="1:13" ht="38.25" customHeight="1" x14ac:dyDescent="0.25">
      <c r="A48" s="94"/>
      <c r="B48" s="128"/>
      <c r="C48" s="96"/>
      <c r="D48" s="96"/>
      <c r="E48" s="121"/>
      <c r="F48" s="96"/>
      <c r="G48" s="59" t="s">
        <v>162</v>
      </c>
      <c r="H48" s="57">
        <v>1140</v>
      </c>
      <c r="I48" s="142"/>
      <c r="J48" s="145"/>
      <c r="K48" s="73"/>
      <c r="L48" s="130"/>
      <c r="M48" s="133"/>
    </row>
    <row r="49" spans="1:13" ht="30" x14ac:dyDescent="0.25">
      <c r="A49" s="94"/>
      <c r="B49" s="128"/>
      <c r="C49" s="96"/>
      <c r="D49" s="96"/>
      <c r="E49" s="121"/>
      <c r="F49" s="96"/>
      <c r="G49" s="60" t="s">
        <v>141</v>
      </c>
      <c r="H49" s="37">
        <f>50*10</f>
        <v>500</v>
      </c>
      <c r="I49" s="142"/>
      <c r="J49" s="145"/>
      <c r="K49" s="73"/>
      <c r="L49" s="130"/>
      <c r="M49" s="133"/>
    </row>
    <row r="50" spans="1:13" ht="39" customHeight="1" x14ac:dyDescent="0.25">
      <c r="A50" s="94"/>
      <c r="B50" s="128"/>
      <c r="C50" s="96"/>
      <c r="D50" s="96"/>
      <c r="E50" s="121"/>
      <c r="F50" s="96"/>
      <c r="G50" s="61" t="s">
        <v>142</v>
      </c>
      <c r="H50" s="37">
        <f>50*40</f>
        <v>2000</v>
      </c>
      <c r="I50" s="143"/>
      <c r="J50" s="146"/>
      <c r="K50" s="73"/>
      <c r="L50" s="131"/>
      <c r="M50" s="134"/>
    </row>
    <row r="51" spans="1:13" ht="37.5" customHeight="1" x14ac:dyDescent="0.25">
      <c r="A51" s="94" t="s">
        <v>78</v>
      </c>
      <c r="B51" s="95" t="s">
        <v>77</v>
      </c>
      <c r="C51" s="96" t="s">
        <v>143</v>
      </c>
      <c r="D51" s="94" t="s">
        <v>29</v>
      </c>
      <c r="E51" s="94" t="s">
        <v>32</v>
      </c>
      <c r="F51" s="94" t="s">
        <v>56</v>
      </c>
      <c r="G51" s="13" t="s">
        <v>144</v>
      </c>
      <c r="H51" s="43">
        <f>5*2600</f>
        <v>13000</v>
      </c>
      <c r="I51" s="141">
        <f>SUM(H51:H55)</f>
        <v>21315</v>
      </c>
      <c r="J51" s="144">
        <v>8.2500000000000004E-2</v>
      </c>
      <c r="K51" s="73"/>
      <c r="L51" s="129">
        <f>SUM(K51:K55)</f>
        <v>0</v>
      </c>
      <c r="M51" s="132"/>
    </row>
    <row r="52" spans="1:13" ht="35.25" customHeight="1" x14ac:dyDescent="0.25">
      <c r="A52" s="94"/>
      <c r="B52" s="95"/>
      <c r="C52" s="96"/>
      <c r="D52" s="94"/>
      <c r="E52" s="94"/>
      <c r="F52" s="94"/>
      <c r="G52" s="13" t="s">
        <v>145</v>
      </c>
      <c r="H52" s="43">
        <v>340</v>
      </c>
      <c r="I52" s="142"/>
      <c r="J52" s="145"/>
      <c r="K52" s="73"/>
      <c r="L52" s="130"/>
      <c r="M52" s="133"/>
    </row>
    <row r="53" spans="1:13" ht="38.25" customHeight="1" x14ac:dyDescent="0.25">
      <c r="A53" s="94"/>
      <c r="B53" s="95"/>
      <c r="C53" s="96"/>
      <c r="D53" s="94"/>
      <c r="E53" s="94"/>
      <c r="F53" s="94"/>
      <c r="G53" s="13" t="s">
        <v>146</v>
      </c>
      <c r="H53" s="43">
        <f>5*1125</f>
        <v>5625</v>
      </c>
      <c r="I53" s="142"/>
      <c r="J53" s="145"/>
      <c r="K53" s="73"/>
      <c r="L53" s="130"/>
      <c r="M53" s="133"/>
    </row>
    <row r="54" spans="1:13" ht="36" customHeight="1" x14ac:dyDescent="0.25">
      <c r="A54" s="94"/>
      <c r="B54" s="95"/>
      <c r="C54" s="96"/>
      <c r="D54" s="94"/>
      <c r="E54" s="94"/>
      <c r="F54" s="94"/>
      <c r="G54" s="13" t="s">
        <v>147</v>
      </c>
      <c r="H54" s="43">
        <f>5*230</f>
        <v>1150</v>
      </c>
      <c r="I54" s="142"/>
      <c r="J54" s="145"/>
      <c r="K54" s="73"/>
      <c r="L54" s="130"/>
      <c r="M54" s="133"/>
    </row>
    <row r="55" spans="1:13" ht="36" customHeight="1" x14ac:dyDescent="0.25">
      <c r="A55" s="94"/>
      <c r="B55" s="95"/>
      <c r="C55" s="96"/>
      <c r="D55" s="94"/>
      <c r="E55" s="94"/>
      <c r="F55" s="94"/>
      <c r="G55" s="13" t="s">
        <v>148</v>
      </c>
      <c r="H55" s="43">
        <f>2*600</f>
        <v>1200</v>
      </c>
      <c r="I55" s="143"/>
      <c r="J55" s="146"/>
      <c r="K55" s="73"/>
      <c r="L55" s="131"/>
      <c r="M55" s="134"/>
    </row>
    <row r="56" spans="1:13" ht="63.75" customHeight="1" x14ac:dyDescent="0.25">
      <c r="A56" s="94" t="s">
        <v>84</v>
      </c>
      <c r="B56" s="109" t="s">
        <v>80</v>
      </c>
      <c r="C56" s="107" t="s">
        <v>149</v>
      </c>
      <c r="D56" s="107" t="s">
        <v>79</v>
      </c>
      <c r="E56" s="107" t="s">
        <v>53</v>
      </c>
      <c r="F56" s="107" t="s">
        <v>35</v>
      </c>
      <c r="G56" s="58" t="s">
        <v>121</v>
      </c>
      <c r="H56" s="37">
        <f>2*7*100</f>
        <v>1400</v>
      </c>
      <c r="I56" s="148">
        <f>H56+H57</f>
        <v>2800</v>
      </c>
      <c r="J56" s="144">
        <v>1.0800000000000001E-2</v>
      </c>
      <c r="K56" s="73"/>
      <c r="L56" s="129">
        <f>SUM(K56:K57)</f>
        <v>1676</v>
      </c>
      <c r="M56" s="132">
        <v>0.59860000000000002</v>
      </c>
    </row>
    <row r="57" spans="1:13" ht="51" customHeight="1" x14ac:dyDescent="0.25">
      <c r="A57" s="94"/>
      <c r="B57" s="110"/>
      <c r="C57" s="108"/>
      <c r="D57" s="108"/>
      <c r="E57" s="108"/>
      <c r="F57" s="108"/>
      <c r="G57" s="58" t="s">
        <v>122</v>
      </c>
      <c r="H57" s="37">
        <f>4*7*50</f>
        <v>1400</v>
      </c>
      <c r="I57" s="149"/>
      <c r="J57" s="146"/>
      <c r="K57" s="73">
        <v>1676</v>
      </c>
      <c r="L57" s="131"/>
      <c r="M57" s="134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/>
      <c r="L58" s="73">
        <f>SUM(K58)</f>
        <v>0</v>
      </c>
      <c r="M58" s="77"/>
    </row>
    <row r="59" spans="1:13" ht="39.75" customHeight="1" x14ac:dyDescent="0.25">
      <c r="A59" s="97" t="s">
        <v>124</v>
      </c>
      <c r="B59" s="98" t="s">
        <v>153</v>
      </c>
      <c r="C59" s="101" t="s">
        <v>151</v>
      </c>
      <c r="D59" s="104" t="s">
        <v>125</v>
      </c>
      <c r="E59" s="104" t="s">
        <v>126</v>
      </c>
      <c r="F59" s="101" t="s">
        <v>154</v>
      </c>
      <c r="G59" s="51" t="s">
        <v>163</v>
      </c>
      <c r="H59" s="50">
        <f>12*190</f>
        <v>2280</v>
      </c>
      <c r="I59" s="141">
        <f>H59+H60+H61+H62+H63</f>
        <v>28320</v>
      </c>
      <c r="J59" s="144">
        <v>0.1096</v>
      </c>
      <c r="K59" s="75"/>
      <c r="L59" s="129">
        <f>SUM(K59:K63)</f>
        <v>17733.75</v>
      </c>
      <c r="M59" s="132">
        <v>0.62619999999999998</v>
      </c>
    </row>
    <row r="60" spans="1:13" ht="40.5" customHeight="1" x14ac:dyDescent="0.25">
      <c r="A60" s="97"/>
      <c r="B60" s="99"/>
      <c r="C60" s="102"/>
      <c r="D60" s="105"/>
      <c r="E60" s="105"/>
      <c r="F60" s="102"/>
      <c r="G60" s="51" t="s">
        <v>164</v>
      </c>
      <c r="H60" s="50">
        <f>12*230</f>
        <v>2760</v>
      </c>
      <c r="I60" s="142"/>
      <c r="J60" s="145"/>
      <c r="K60" s="80"/>
      <c r="L60" s="130"/>
      <c r="M60" s="133"/>
    </row>
    <row r="61" spans="1:13" ht="47.25" customHeight="1" x14ac:dyDescent="0.25">
      <c r="A61" s="97"/>
      <c r="B61" s="99"/>
      <c r="C61" s="102"/>
      <c r="D61" s="105"/>
      <c r="E61" s="105"/>
      <c r="F61" s="102"/>
      <c r="G61" s="51" t="s">
        <v>165</v>
      </c>
      <c r="H61" s="50">
        <f>12*340</f>
        <v>4080</v>
      </c>
      <c r="I61" s="142"/>
      <c r="J61" s="145"/>
      <c r="K61" s="80"/>
      <c r="L61" s="130"/>
      <c r="M61" s="133"/>
    </row>
    <row r="62" spans="1:13" ht="59.25" customHeight="1" x14ac:dyDescent="0.25">
      <c r="A62" s="97"/>
      <c r="B62" s="99"/>
      <c r="C62" s="102"/>
      <c r="D62" s="105"/>
      <c r="E62" s="105"/>
      <c r="F62" s="102"/>
      <c r="G62" s="56" t="s">
        <v>155</v>
      </c>
      <c r="H62" s="57">
        <f>8*24*100</f>
        <v>19200</v>
      </c>
      <c r="I62" s="142"/>
      <c r="J62" s="145"/>
      <c r="K62" s="80">
        <v>17733.75</v>
      </c>
      <c r="L62" s="130"/>
      <c r="M62" s="133"/>
    </row>
    <row r="63" spans="1:13" ht="63" customHeight="1" x14ac:dyDescent="0.25">
      <c r="A63" s="97"/>
      <c r="B63" s="100"/>
      <c r="C63" s="103"/>
      <c r="D63" s="106"/>
      <c r="E63" s="106"/>
      <c r="F63" s="103"/>
      <c r="G63" s="49" t="s">
        <v>152</v>
      </c>
      <c r="H63" s="50">
        <v>0</v>
      </c>
      <c r="I63" s="143"/>
      <c r="J63" s="146"/>
      <c r="K63" s="80">
        <v>0</v>
      </c>
      <c r="L63" s="131"/>
      <c r="M63" s="134"/>
    </row>
    <row r="64" spans="1:13" ht="21" customHeight="1" x14ac:dyDescent="0.25">
      <c r="A64" s="90" t="s">
        <v>10</v>
      </c>
      <c r="B64" s="91"/>
      <c r="C64" s="91"/>
      <c r="D64" s="91"/>
      <c r="E64" s="91"/>
      <c r="F64" s="91"/>
      <c r="G64" s="92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107191.01999999999</v>
      </c>
      <c r="L64" s="78">
        <f t="shared" ref="L64" si="0">SUM(L3:L63)</f>
        <v>107191.01999999999</v>
      </c>
      <c r="M64" s="79">
        <v>0.41510000000000002</v>
      </c>
    </row>
    <row r="65" spans="1:10" ht="57.75" customHeight="1" x14ac:dyDescent="0.25">
      <c r="A65" s="93"/>
      <c r="B65" s="93"/>
      <c r="C65" s="93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</mergeCells>
  <phoneticPr fontId="6" type="noConversion"/>
  <pageMargins left="0" right="0" top="0.19685039370078741" bottom="0.19685039370078741" header="0.31496062992125984" footer="0.31496062992125984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2023-11-22T16:42:54Z</cp:lastPrinted>
  <dcterms:created xsi:type="dcterms:W3CDTF">2016-10-19T13:11:49Z</dcterms:created>
  <dcterms:modified xsi:type="dcterms:W3CDTF">2023-12-11T17:56:32Z</dcterms:modified>
</cp:coreProperties>
</file>